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AK DOCS\MIF\MIF Calculator\"/>
    </mc:Choice>
  </mc:AlternateContent>
  <bookViews>
    <workbookView xWindow="120" yWindow="15" windowWidth="12465" windowHeight="12120"/>
  </bookViews>
  <sheets>
    <sheet name="Calculator" sheetId="6" r:id="rId1"/>
  </sheets>
  <definedNames>
    <definedName name="_xlnm.Print_Area" localSheetId="0">Calculator!$B$1:$H$39</definedName>
  </definedNames>
  <calcPr calcId="152511" iterate="1"/>
</workbook>
</file>

<file path=xl/calcChain.xml><?xml version="1.0" encoding="utf-8"?>
<calcChain xmlns="http://schemas.openxmlformats.org/spreadsheetml/2006/main">
  <c r="H25" i="6" l="1"/>
  <c r="F25" i="6"/>
  <c r="F26" i="6"/>
  <c r="F18" i="6"/>
  <c r="F19" i="6"/>
  <c r="F20" i="6"/>
  <c r="F21" i="6"/>
  <c r="F22" i="6"/>
  <c r="F23" i="6"/>
  <c r="F24" i="6"/>
  <c r="F17" i="6"/>
  <c r="F14" i="6"/>
  <c r="F15" i="6"/>
  <c r="F16" i="6"/>
  <c r="D25" i="6"/>
  <c r="H18" i="6"/>
  <c r="D18" i="6"/>
  <c r="D19" i="6"/>
  <c r="D17" i="6"/>
  <c r="D20" i="6"/>
  <c r="K6" i="6"/>
  <c r="K7" i="6"/>
  <c r="K8" i="6"/>
  <c r="K9" i="6"/>
  <c r="D21" i="6"/>
  <c r="D22" i="6"/>
  <c r="D27" i="6"/>
  <c r="D23" i="6"/>
  <c r="D24" i="6"/>
  <c r="D26" i="6"/>
  <c r="H17" i="6"/>
  <c r="H19" i="6"/>
  <c r="H20" i="6"/>
  <c r="H21" i="6"/>
  <c r="H22" i="6"/>
  <c r="H23" i="6"/>
  <c r="H24" i="6"/>
  <c r="H26" i="6"/>
  <c r="H27" i="6"/>
</calcChain>
</file>

<file path=xl/sharedStrings.xml><?xml version="1.0" encoding="utf-8"?>
<sst xmlns="http://schemas.openxmlformats.org/spreadsheetml/2006/main" count="24" uniqueCount="24">
  <si>
    <t>Settlement</t>
  </si>
  <si>
    <t>Fee</t>
  </si>
  <si>
    <t>Total Settlement</t>
  </si>
  <si>
    <t>Non-MIF Allocation (%)</t>
  </si>
  <si>
    <t>Net Non-MIF Damages to Plaintiff</t>
  </si>
  <si>
    <t>I.   CONVERT TOTAL SETTLEMENT TO SETTLEMENT COST</t>
  </si>
  <si>
    <t>Settlement Cost</t>
  </si>
  <si>
    <t>[INSERT CASE CAPTION]</t>
  </si>
  <si>
    <t>NEW YORK MEDICAL INDEMNITY FUND</t>
  </si>
  <si>
    <t>SETTLEMENT CALCULATOR</t>
  </si>
  <si>
    <t>Attorney Fee</t>
  </si>
  <si>
    <t>INPUT Total Settlement</t>
  </si>
  <si>
    <t>INPUT Allocation to MIF (%)</t>
  </si>
  <si>
    <t>INPUT Disbursements (Optional)</t>
  </si>
  <si>
    <t>INPUT Liens (Optional)</t>
  </si>
  <si>
    <t>MIF Damages ($)</t>
  </si>
  <si>
    <t>Non-MIF Damages ($)</t>
  </si>
  <si>
    <t>Total Settlement After Disbursements</t>
  </si>
  <si>
    <t>Pro Rata Fee on MIF Damages</t>
  </si>
  <si>
    <t>Pro Rata Fee on Non-MIF Damages</t>
  </si>
  <si>
    <t>Liens</t>
  </si>
  <si>
    <t>Net Settlement to Plaintiff After Liens</t>
  </si>
  <si>
    <t>II.   CONVERT SETTLEMENT COST TO TOTAL SETTLEMENT</t>
  </si>
  <si>
    <t>INPUT Settlement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</si>
</sst>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
  </numFmts>
  <fonts count="11" x14ac:knownFonts="1">
    <font>
      <sz val="12"/>
      <color theme="1"/>
      <name val="Arial"/>
      <family val="2"/>
    </font>
    <font>
      <sz val="12"/>
      <color indexed="8"/>
      <name val="Arial"/>
      <family val="2"/>
    </font>
    <font>
      <sz val="8"/>
      <name val="Arial"/>
      <family val="2"/>
    </font>
    <font>
      <b/>
      <u/>
      <sz val="10"/>
      <color indexed="8"/>
      <name val="Times New Roman"/>
      <family val="1"/>
    </font>
    <font>
      <b/>
      <sz val="14"/>
      <color indexed="8"/>
      <name val="Times New Roman"/>
      <family val="1"/>
    </font>
    <font>
      <b/>
      <i/>
      <sz val="16"/>
      <color indexed="8"/>
      <name val="Times New Roman"/>
      <family val="1"/>
    </font>
    <font>
      <b/>
      <sz val="12"/>
      <color indexed="8"/>
      <name val="Times New Roman"/>
      <family val="1"/>
    </font>
    <font>
      <sz val="12"/>
      <color indexed="8"/>
      <name val="Times New Roman"/>
      <family val="1"/>
    </font>
    <font>
      <sz val="10"/>
      <color indexed="8"/>
      <name val="Times New Roman"/>
      <family val="1"/>
    </font>
    <font>
      <sz val="12"/>
      <color indexed="8"/>
      <name val="Arial"/>
      <family val="2"/>
    </font>
    <font>
      <sz val="10"/>
      <color theme="1"/>
      <name val="Times New Roman"/>
      <family val="2"/>
    </font>
  </fonts>
  <fills count="4">
    <fill>
      <patternFill patternType="none"/>
    </fill>
    <fill>
      <patternFill patternType="gray125"/>
    </fill>
    <fill>
      <patternFill patternType="solid">
        <fgColor indexed="11"/>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cellStyleXfs>
  <cellXfs count="45">
    <xf numFmtId="0" fontId="0" fillId="0" borderId="0" xfId="0"/>
    <xf numFmtId="0" fontId="0" fillId="0" borderId="0" xfId="0" applyFont="1" applyAlignment="1" applyProtection="1">
      <alignment horizontal="center"/>
      <protection hidden="1"/>
    </xf>
    <xf numFmtId="0" fontId="0"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5" fontId="0" fillId="0" borderId="0" xfId="0" applyNumberFormat="1" applyFont="1" applyAlignment="1" applyProtection="1">
      <alignment horizontal="center"/>
      <protection hidden="1"/>
    </xf>
    <xf numFmtId="0" fontId="0" fillId="0" borderId="0" xfId="0" applyFont="1" applyProtection="1">
      <protection hidden="1"/>
    </xf>
    <xf numFmtId="44" fontId="6" fillId="2" borderId="1" xfId="0" applyNumberFormat="1" applyFont="1" applyFill="1" applyBorder="1" applyAlignment="1" applyProtection="1">
      <protection locked="0" hidden="1"/>
    </xf>
    <xf numFmtId="10" fontId="6" fillId="2" borderId="1" xfId="3" applyNumberFormat="1" applyFont="1" applyFill="1" applyBorder="1" applyAlignment="1" applyProtection="1">
      <alignment horizontal="right"/>
      <protection locked="0" hidden="1"/>
    </xf>
    <xf numFmtId="44" fontId="6" fillId="2" borderId="1" xfId="3" applyNumberFormat="1" applyFont="1" applyFill="1" applyBorder="1" applyAlignment="1" applyProtection="1">
      <alignment horizontal="right"/>
      <protection locked="0" hidden="1"/>
    </xf>
    <xf numFmtId="44" fontId="7" fillId="0" borderId="2" xfId="0" applyNumberFormat="1" applyFont="1" applyFill="1" applyBorder="1" applyAlignment="1" applyProtection="1">
      <protection hidden="1"/>
    </xf>
    <xf numFmtId="44" fontId="7" fillId="0" borderId="1" xfId="0" applyNumberFormat="1" applyFont="1" applyFill="1" applyBorder="1" applyAlignment="1" applyProtection="1">
      <protection hidden="1"/>
    </xf>
    <xf numFmtId="10" fontId="7" fillId="0" borderId="1" xfId="0" applyNumberFormat="1" applyFont="1" applyFill="1" applyBorder="1" applyAlignment="1" applyProtection="1">
      <alignment horizontal="right"/>
      <protection hidden="1"/>
    </xf>
    <xf numFmtId="44" fontId="7" fillId="0" borderId="1" xfId="1" applyNumberFormat="1" applyFont="1" applyFill="1" applyBorder="1" applyAlignment="1" applyProtection="1">
      <protection hidden="1"/>
    </xf>
    <xf numFmtId="44" fontId="7" fillId="0" borderId="3" xfId="0" applyNumberFormat="1" applyFont="1" applyFill="1" applyBorder="1" applyAlignment="1" applyProtection="1">
      <protection hidden="1"/>
    </xf>
    <xf numFmtId="44" fontId="6" fillId="3" borderId="1" xfId="0" applyNumberFormat="1" applyFont="1" applyFill="1" applyBorder="1" applyAlignment="1" applyProtection="1">
      <protection hidden="1"/>
    </xf>
    <xf numFmtId="164" fontId="7" fillId="0" borderId="0" xfId="1" applyNumberFormat="1" applyFont="1" applyBorder="1" applyAlignment="1" applyProtection="1">
      <alignment horizontal="center"/>
      <protection hidden="1"/>
    </xf>
    <xf numFmtId="44" fontId="6" fillId="3" borderId="2" xfId="0" applyNumberFormat="1" applyFont="1" applyFill="1" applyBorder="1" applyAlignment="1" applyProtection="1">
      <protection hidden="1"/>
    </xf>
    <xf numFmtId="0" fontId="6" fillId="0" borderId="0" xfId="0" applyFont="1" applyFill="1" applyBorder="1" applyAlignment="1" applyProtection="1">
      <alignment horizontal="left"/>
      <protection hidden="1"/>
    </xf>
    <xf numFmtId="44" fontId="6" fillId="0" borderId="0" xfId="0" applyNumberFormat="1" applyFont="1" applyFill="1" applyBorder="1" applyAlignment="1" applyProtection="1">
      <protection hidden="1"/>
    </xf>
    <xf numFmtId="164" fontId="9" fillId="0" borderId="0" xfId="1" applyNumberFormat="1" applyFont="1" applyBorder="1" applyAlignment="1" applyProtection="1">
      <alignment horizontal="center"/>
      <protection hidden="1"/>
    </xf>
    <xf numFmtId="164" fontId="0" fillId="0" borderId="0" xfId="0" applyNumberFormat="1" applyFont="1" applyBorder="1" applyAlignment="1" applyProtection="1">
      <alignment horizontal="center"/>
      <protection hidden="1"/>
    </xf>
    <xf numFmtId="164" fontId="8" fillId="0" borderId="0" xfId="1" applyNumberFormat="1" applyFont="1" applyBorder="1" applyAlignment="1" applyProtection="1">
      <alignment horizontal="center"/>
      <protection hidden="1"/>
    </xf>
    <xf numFmtId="44" fontId="6" fillId="2" borderId="2" xfId="3" applyNumberFormat="1" applyFont="1" applyFill="1" applyBorder="1" applyAlignment="1" applyProtection="1">
      <alignment horizontal="right"/>
      <protection locked="0" hidden="1"/>
    </xf>
    <xf numFmtId="0" fontId="0" fillId="0" borderId="0" xfId="0" applyFont="1" applyAlignment="1" applyProtection="1">
      <alignment horizontal="center"/>
      <protection hidden="1"/>
    </xf>
    <xf numFmtId="0" fontId="7" fillId="0" borderId="4" xfId="0" applyFont="1" applyFill="1" applyBorder="1" applyAlignment="1" applyProtection="1">
      <alignment horizontal="left"/>
      <protection hidden="1"/>
    </xf>
    <xf numFmtId="0" fontId="7" fillId="0" borderId="5" xfId="0" applyFont="1" applyFill="1" applyBorder="1" applyAlignment="1" applyProtection="1">
      <alignment horizontal="left"/>
      <protection hidden="1"/>
    </xf>
    <xf numFmtId="0" fontId="7" fillId="0" borderId="10" xfId="0" applyFont="1" applyFill="1" applyBorder="1" applyAlignment="1" applyProtection="1">
      <alignment horizontal="left"/>
      <protection hidden="1"/>
    </xf>
    <xf numFmtId="0" fontId="7" fillId="0" borderId="6" xfId="0" applyFont="1" applyFill="1" applyBorder="1" applyAlignment="1" applyProtection="1">
      <alignment horizontal="left"/>
      <protection hidden="1"/>
    </xf>
    <xf numFmtId="0" fontId="6" fillId="3" borderId="4" xfId="0" applyFont="1" applyFill="1" applyBorder="1" applyAlignment="1" applyProtection="1">
      <alignment horizontal="left"/>
      <protection hidden="1"/>
    </xf>
    <xf numFmtId="0" fontId="6" fillId="3" borderId="5" xfId="0" applyFont="1" applyFill="1" applyBorder="1" applyAlignment="1" applyProtection="1">
      <alignment horizontal="left"/>
      <protection hidden="1"/>
    </xf>
    <xf numFmtId="0" fontId="6" fillId="2" borderId="4" xfId="0" applyFont="1" applyFill="1" applyBorder="1" applyAlignment="1" applyProtection="1">
      <alignment horizontal="left"/>
      <protection hidden="1"/>
    </xf>
    <xf numFmtId="0" fontId="6" fillId="2" borderId="5" xfId="0" applyFont="1" applyFill="1" applyBorder="1" applyAlignment="1" applyProtection="1">
      <alignment horizontal="left"/>
      <protection hidden="1"/>
    </xf>
    <xf numFmtId="9" fontId="6" fillId="2" borderId="4" xfId="3" applyFont="1" applyFill="1" applyBorder="1" applyAlignment="1" applyProtection="1">
      <protection hidden="1"/>
    </xf>
    <xf numFmtId="9" fontId="6" fillId="2" borderId="5" xfId="3" applyFont="1" applyFill="1" applyBorder="1" applyAlignment="1" applyProtection="1">
      <protection hidden="1"/>
    </xf>
    <xf numFmtId="0" fontId="6" fillId="0" borderId="0" xfId="0" applyFont="1" applyBorder="1" applyAlignment="1" applyProtection="1">
      <alignment horizontal="center" vertical="center" wrapText="1"/>
      <protection hidden="1"/>
    </xf>
    <xf numFmtId="164" fontId="8" fillId="0" borderId="0" xfId="1" applyNumberFormat="1" applyFont="1" applyBorder="1" applyAlignment="1" applyProtection="1">
      <alignment horizontal="left" wrapText="1"/>
      <protection hidden="1"/>
    </xf>
    <xf numFmtId="0" fontId="6" fillId="3" borderId="8" xfId="0" applyFont="1" applyFill="1" applyBorder="1" applyAlignment="1" applyProtection="1">
      <alignment horizontal="left"/>
      <protection hidden="1"/>
    </xf>
    <xf numFmtId="0" fontId="6" fillId="3" borderId="9" xfId="0" applyFont="1" applyFill="1" applyBorder="1" applyAlignment="1" applyProtection="1">
      <alignment horizontal="left"/>
      <protection hidden="1"/>
    </xf>
    <xf numFmtId="0" fontId="7" fillId="0" borderId="8" xfId="0" applyFont="1" applyFill="1" applyBorder="1" applyAlignment="1" applyProtection="1">
      <alignment horizontal="left"/>
      <protection hidden="1"/>
    </xf>
    <xf numFmtId="0" fontId="7" fillId="0" borderId="9" xfId="0" applyFont="1" applyFill="1" applyBorder="1" applyAlignment="1" applyProtection="1">
      <alignment horizontal="left"/>
      <protection hidden="1"/>
    </xf>
    <xf numFmtId="0" fontId="5" fillId="0" borderId="0" xfId="0" applyFont="1" applyAlignment="1" applyProtection="1">
      <alignment horizontal="center" vertical="center"/>
      <protection locked="0" hidden="1"/>
    </xf>
    <xf numFmtId="0" fontId="4" fillId="0" borderId="6" xfId="0" applyFont="1" applyBorder="1" applyAlignment="1" applyProtection="1">
      <alignment horizontal="center" vertical="center"/>
      <protection hidden="1"/>
    </xf>
    <xf numFmtId="0" fontId="4" fillId="0" borderId="7" xfId="0" applyFont="1" applyBorder="1" applyAlignment="1">
      <alignment horizontal="center" vertical="center"/>
    </xf>
    <xf numFmtId="9" fontId="6" fillId="2" borderId="4" xfId="3" applyFont="1" applyFill="1" applyBorder="1" applyAlignment="1" applyProtection="1">
      <alignment horizontal="left"/>
      <protection hidden="1"/>
    </xf>
    <xf numFmtId="9" fontId="6" fillId="2" borderId="5" xfId="3" applyFont="1" applyFill="1" applyBorder="1" applyAlignment="1" applyProtection="1">
      <alignment horizontal="left"/>
      <protection hidden="1"/>
    </xf>
  </cellXfs>
  <cellStyles count="4">
    <cellStyle name="Currency" xfId="1" builtinId="4"/>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76201</xdr:rowOff>
    </xdr:from>
    <xdr:to>
      <xdr:col>7</xdr:col>
      <xdr:colOff>1228725</xdr:colOff>
      <xdr:row>40</xdr:row>
      <xdr:rowOff>9525</xdr:rowOff>
    </xdr:to>
    <xdr:sp macro="" textlink="">
      <xdr:nvSpPr>
        <xdr:cNvPr id="2084" name="TextBox 1">
          <a:extLst>
            <a:ext uri="{FF2B5EF4-FFF2-40B4-BE49-F238E27FC236}"/>
          </a:extLst>
        </xdr:cNvPr>
        <xdr:cNvSpPr txBox="1">
          <a:spLocks noChangeArrowheads="1"/>
        </xdr:cNvSpPr>
      </xdr:nvSpPr>
      <xdr:spPr bwMode="auto">
        <a:xfrm>
          <a:off x="1095375" y="6810376"/>
          <a:ext cx="7743825" cy="3019424"/>
        </a:xfrm>
        <a:prstGeom prst="rect">
          <a:avLst/>
        </a:prstGeom>
        <a:solidFill>
          <a:srgbClr val="FFFFFF"/>
        </a:solidFill>
        <a:ln w="9525">
          <a:solidFill>
            <a:schemeClr val="tx1"/>
          </a:solidFill>
          <a:miter lim="800000"/>
          <a:headEnd/>
          <a:tailEnd/>
        </a:ln>
      </xdr:spPr>
      <xdr:txBody>
        <a:bodyPr vertOverflow="clip" wrap="square" lIns="91440" tIns="22860" rIns="91440" bIns="0" anchor="ctr" upright="1"/>
        <a:lstStyle/>
        <a:p>
          <a:pPr marL="0" marR="0" lvl="0" indent="0" algn="ctr" defTabSz="914400" eaLnBrk="1" fontAlgn="auto" latinLnBrk="0" hangingPunct="1">
            <a:lnSpc>
              <a:spcPts val="1200"/>
            </a:lnSpc>
            <a:spcBef>
              <a:spcPts val="0"/>
            </a:spcBef>
            <a:spcAft>
              <a:spcPts val="600"/>
            </a:spcAft>
            <a:buClrTx/>
            <a:buSzTx/>
            <a:buFontTx/>
            <a:buNone/>
            <a:tabLst/>
            <a:defRPr/>
          </a:pPr>
          <a:r>
            <a:rPr kumimoji="0" lang="en-US" sz="1000" b="1"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IMPORTANT NOTES</a:t>
          </a:r>
        </a:p>
        <a:p>
          <a:pPr marL="274320" marR="0" lvl="0" indent="-228600" algn="just" defTabSz="914400" eaLnBrk="1" fontAlgn="auto" latinLnBrk="0" hangingPunct="1">
            <a:lnSpc>
              <a:spcPts val="1300"/>
            </a:lnSpc>
            <a:spcBef>
              <a:spcPts val="0"/>
            </a:spcBef>
            <a:spcAft>
              <a:spcPts val="60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Iterative Calculations MUST be Enabled in Microsoft Excel, or the Calculator will return an error.  If an error is received, please check the box entitled "Enable iterative calculation" after clicking a) File &gt; Options &gt; Formulas in recent versions of Excel; or b) Microsoft Office Button &gt; Excel Options &gt; Formulas in Excel 2007.</a:t>
          </a:r>
        </a:p>
        <a:p>
          <a:pPr marL="274320" marR="0" lvl="0" indent="-228600" algn="just" defTabSz="914400" eaLnBrk="1" fontAlgn="auto" latinLnBrk="0" hangingPunct="1">
            <a:lnSpc>
              <a:spcPts val="1200"/>
            </a:lnSpc>
            <a:spcBef>
              <a:spcPts val="0"/>
            </a:spcBef>
            <a:spcAft>
              <a:spcPts val="60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The Attorney Fee is calculated on the Total Settlement After Disbursements pursuant to NY Jud. Law § 474-a.  The Fee is then allocated</a:t>
          </a:r>
          <a:b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b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pro rata -- according to the Allocation to MIF (%) -- between MIF Damages and Non-MIF Damages.  Settlement Cost equals Non-MIF</a:t>
          </a:r>
          <a:b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b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Damages plus the Pro Rata Fee on MIF Damages.</a:t>
          </a:r>
        </a:p>
        <a:p>
          <a:pPr marL="274320" marR="0" lvl="0" indent="-228600" algn="just" defTabSz="914400" eaLnBrk="1" fontAlgn="auto" latinLnBrk="0" hangingPunct="1">
            <a:lnSpc>
              <a:spcPts val="1300"/>
            </a:lnSpc>
            <a:spcBef>
              <a:spcPts val="0"/>
            </a:spcBef>
            <a:spcAft>
              <a:spcPts val="60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Disbursements are subtracted from the Total Settlement to determine the Attorney Fee, and are paid entirely from the Non-MIF portion of the settlement.  For information on alternative methods of allocating Disbursements, please contact us.</a:t>
          </a:r>
        </a:p>
        <a:p>
          <a:pPr marL="274320" marR="0" lvl="0" indent="-228600" algn="just" defTabSz="914400" eaLnBrk="1" fontAlgn="auto" latinLnBrk="0" hangingPunct="1">
            <a:lnSpc>
              <a:spcPts val="1200"/>
            </a:lnSpc>
            <a:spcBef>
              <a:spcPts val="0"/>
            </a:spcBef>
            <a:spcAft>
              <a:spcPts val="60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Due to rounding, this Calculator may adjust certain figures up or down by $0.01, or such an adjustment may be required.</a:t>
          </a:r>
        </a:p>
        <a:p>
          <a:pPr marL="274320" marR="0" lvl="0" indent="-228600" algn="just" defTabSz="914400" eaLnBrk="1" fontAlgn="auto" latinLnBrk="0" hangingPunct="1">
            <a:lnSpc>
              <a:spcPts val="1200"/>
            </a:lnSpc>
            <a:spcBef>
              <a:spcPts val="0"/>
            </a:spcBef>
            <a:spcAft>
              <a:spcPts val="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For any questions or problems, please call (914-390-3333), email (info@kipnescrowley.com) or visit our website (www.kipnescrowley.com).</a:t>
          </a:r>
        </a:p>
        <a:p>
          <a:pPr marL="274320" marR="0" lvl="0" indent="-228600" algn="just" defTabSz="914400" eaLnBrk="1" fontAlgn="auto" latinLnBrk="0" hangingPunct="1">
            <a:lnSpc>
              <a:spcPts val="1200"/>
            </a:lnSpc>
            <a:spcBef>
              <a:spcPts val="0"/>
            </a:spcBef>
            <a:spcAft>
              <a:spcPts val="0"/>
            </a:spcAft>
            <a:buClrTx/>
            <a:buSzTx/>
            <a:buFont typeface="+mj-lt"/>
            <a:buAutoNum type="arabicParenR"/>
            <a:tabLst/>
            <a:defRPr/>
          </a:pPr>
          <a:endPar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274320" marR="0" lvl="0" indent="-228600" algn="just" defTabSz="914400" eaLnBrk="1" fontAlgn="auto" latinLnBrk="0" hangingPunct="1">
            <a:lnSpc>
              <a:spcPts val="1200"/>
            </a:lnSpc>
            <a:spcBef>
              <a:spcPts val="0"/>
            </a:spcBef>
            <a:spcAft>
              <a:spcPts val="0"/>
            </a:spcAft>
            <a:buClrTx/>
            <a:buSzTx/>
            <a:buFont typeface="+mj-lt"/>
            <a:buAutoNum type="arabicParenR"/>
            <a:tabLst/>
            <a:defRPr/>
          </a:pP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THIS CALCULATOR WAS PRINTED FROM THE KIPNES CROWLEY GROUP WEBSITE, FROM WHICH IT IS PUBLICLY AVAILABLE.  KIPNES CROWLEY GROUP DID NOT PARTICIPATE IN THE CREATION OF THIS PARTICULAR DOCUMENT, HAS NOT REVIEWED IT, AND IS NOT RESPONSIBLE FOR ITS CONTENTS OR ANY ERRORS IT MAY CONTAIN.</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editAs="oneCell">
    <xdr:from>
      <xdr:col>3</xdr:col>
      <xdr:colOff>114300</xdr:colOff>
      <xdr:row>0</xdr:row>
      <xdr:rowOff>66675</xdr:rowOff>
    </xdr:from>
    <xdr:to>
      <xdr:col>5</xdr:col>
      <xdr:colOff>1152525</xdr:colOff>
      <xdr:row>4</xdr:row>
      <xdr:rowOff>219075</xdr:rowOff>
    </xdr:to>
    <xdr:pic>
      <xdr:nvPicPr>
        <xdr:cNvPr id="2212" name="Picture 5" descr="KCGLogo_2C_NOTAG_FN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66675"/>
          <a:ext cx="26003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showRowColHeaders="0" tabSelected="1" workbookViewId="0">
      <selection activeCell="H16" sqref="H16"/>
    </sheetView>
  </sheetViews>
  <sheetFormatPr defaultRowHeight="15" x14ac:dyDescent="0.2"/>
  <cols>
    <col min="1" max="1" width="12.77734375" style="1" customWidth="1"/>
    <col min="2" max="4" width="14.44140625" style="1" customWidth="1"/>
    <col min="5" max="5" width="3.77734375" style="1" customWidth="1"/>
    <col min="6" max="8" width="14.44140625" style="1" customWidth="1"/>
    <col min="9" max="9" width="8.88671875" style="1"/>
    <col min="10" max="10" width="14.44140625" style="1" hidden="1" customWidth="1"/>
    <col min="11" max="11" width="12.44140625" style="1" hidden="1" customWidth="1"/>
    <col min="12" max="16384" width="8.88671875" style="1"/>
  </cols>
  <sheetData>
    <row r="1" spans="1:11" x14ac:dyDescent="0.2">
      <c r="B1" s="23"/>
      <c r="C1" s="23"/>
      <c r="D1" s="23"/>
      <c r="E1" s="23"/>
      <c r="F1" s="23"/>
      <c r="G1" s="23"/>
      <c r="H1" s="23"/>
    </row>
    <row r="2" spans="1:11" x14ac:dyDescent="0.2">
      <c r="B2" s="23"/>
      <c r="C2" s="23"/>
      <c r="D2" s="23"/>
      <c r="E2" s="23"/>
      <c r="F2" s="23"/>
      <c r="G2" s="23"/>
      <c r="H2" s="23"/>
    </row>
    <row r="3" spans="1:11" x14ac:dyDescent="0.2">
      <c r="B3" s="23"/>
      <c r="C3" s="23"/>
      <c r="D3" s="23"/>
      <c r="E3" s="23"/>
      <c r="F3" s="23"/>
      <c r="G3" s="23"/>
      <c r="H3" s="23"/>
    </row>
    <row r="4" spans="1:11" x14ac:dyDescent="0.2">
      <c r="B4" s="23"/>
      <c r="C4" s="23"/>
      <c r="D4" s="23"/>
      <c r="E4" s="23"/>
      <c r="F4" s="23"/>
      <c r="G4" s="23"/>
      <c r="H4" s="23"/>
    </row>
    <row r="5" spans="1:11" ht="19.5" customHeight="1" x14ac:dyDescent="0.2">
      <c r="A5" s="2"/>
      <c r="B5" s="23"/>
      <c r="C5" s="23"/>
      <c r="D5" s="23"/>
      <c r="E5" s="23"/>
      <c r="F5" s="23"/>
      <c r="G5" s="23"/>
      <c r="H5" s="23"/>
      <c r="J5" s="3" t="s">
        <v>0</v>
      </c>
      <c r="K5" s="3" t="s">
        <v>1</v>
      </c>
    </row>
    <row r="6" spans="1:11" ht="21" customHeight="1" x14ac:dyDescent="0.2">
      <c r="A6" s="2"/>
      <c r="B6" s="41" t="s">
        <v>8</v>
      </c>
      <c r="C6" s="41"/>
      <c r="D6" s="41"/>
      <c r="E6" s="41"/>
      <c r="F6" s="41"/>
      <c r="G6" s="41"/>
      <c r="H6" s="41"/>
      <c r="J6" s="4">
        <v>250000</v>
      </c>
      <c r="K6" s="4">
        <f>0.3*J6</f>
        <v>75000</v>
      </c>
    </row>
    <row r="7" spans="1:11" ht="21" customHeight="1" thickBot="1" x14ac:dyDescent="0.25">
      <c r="A7" s="2"/>
      <c r="B7" s="42" t="s">
        <v>9</v>
      </c>
      <c r="C7" s="42"/>
      <c r="D7" s="42"/>
      <c r="E7" s="42"/>
      <c r="F7" s="42"/>
      <c r="G7" s="42"/>
      <c r="H7" s="42"/>
      <c r="J7" s="4">
        <v>500000</v>
      </c>
      <c r="K7" s="4">
        <f>K6+(0.25*(J7-J6))</f>
        <v>137500</v>
      </c>
    </row>
    <row r="8" spans="1:11" ht="14.25" customHeight="1" thickTop="1" x14ac:dyDescent="0.2">
      <c r="A8" s="5"/>
      <c r="B8" s="5"/>
      <c r="C8" s="5"/>
      <c r="D8" s="5"/>
      <c r="E8" s="5"/>
      <c r="F8" s="5"/>
      <c r="G8" s="5"/>
      <c r="J8" s="4">
        <v>1000000</v>
      </c>
      <c r="K8" s="4">
        <f>K7+(0.2*(J8-J7))</f>
        <v>237500</v>
      </c>
    </row>
    <row r="9" spans="1:11" ht="15" customHeight="1" x14ac:dyDescent="0.2">
      <c r="A9" s="5"/>
      <c r="B9" s="40" t="s">
        <v>7</v>
      </c>
      <c r="C9" s="40"/>
      <c r="D9" s="40"/>
      <c r="E9" s="40"/>
      <c r="F9" s="40"/>
      <c r="G9" s="40"/>
      <c r="H9" s="40"/>
      <c r="J9" s="4">
        <v>1250000</v>
      </c>
      <c r="K9" s="4">
        <f>K8+(0.15*(J9-J8))</f>
        <v>275000</v>
      </c>
    </row>
    <row r="10" spans="1:11" ht="11.25" customHeight="1" x14ac:dyDescent="0.2">
      <c r="A10" s="5"/>
      <c r="B10" s="40"/>
      <c r="C10" s="40"/>
      <c r="D10" s="40"/>
      <c r="E10" s="40"/>
      <c r="F10" s="40"/>
      <c r="G10" s="40"/>
      <c r="H10" s="40"/>
      <c r="J10" s="4"/>
      <c r="K10" s="4"/>
    </row>
    <row r="11" spans="1:11" ht="11.25" customHeight="1" x14ac:dyDescent="0.2">
      <c r="A11" s="2"/>
      <c r="B11" s="34" t="s">
        <v>5</v>
      </c>
      <c r="C11" s="34"/>
      <c r="D11" s="34"/>
      <c r="E11" s="2"/>
      <c r="F11" s="34" t="s">
        <v>22</v>
      </c>
      <c r="G11" s="34"/>
      <c r="H11" s="34"/>
      <c r="J11" s="4"/>
      <c r="K11" s="4"/>
    </row>
    <row r="12" spans="1:11" ht="33" customHeight="1" x14ac:dyDescent="0.2">
      <c r="A12" s="2"/>
      <c r="B12" s="34"/>
      <c r="C12" s="34"/>
      <c r="D12" s="34"/>
      <c r="E12" s="2"/>
      <c r="F12" s="34"/>
      <c r="G12" s="34"/>
      <c r="H12" s="34"/>
    </row>
    <row r="13" spans="1:11" ht="20.25" customHeight="1" x14ac:dyDescent="0.25">
      <c r="A13" s="2"/>
      <c r="B13" s="30" t="s">
        <v>11</v>
      </c>
      <c r="C13" s="31"/>
      <c r="D13" s="6">
        <v>3500000</v>
      </c>
      <c r="E13" s="2"/>
      <c r="F13" s="30" t="s">
        <v>23</v>
      </c>
      <c r="G13" s="31"/>
      <c r="H13" s="8">
        <v>2000000</v>
      </c>
    </row>
    <row r="14" spans="1:11" ht="20.25" customHeight="1" x14ac:dyDescent="0.25">
      <c r="A14" s="2"/>
      <c r="B14" s="43" t="s">
        <v>12</v>
      </c>
      <c r="C14" s="44"/>
      <c r="D14" s="7">
        <v>0.5</v>
      </c>
      <c r="E14" s="2"/>
      <c r="F14" s="30" t="str">
        <f t="shared" ref="F14:F26" si="0">B14</f>
        <v>INPUT Allocation to MIF (%)</v>
      </c>
      <c r="G14" s="31"/>
      <c r="H14" s="7">
        <v>0.5</v>
      </c>
    </row>
    <row r="15" spans="1:11" ht="20.25" customHeight="1" x14ac:dyDescent="0.25">
      <c r="A15" s="2"/>
      <c r="B15" s="32" t="s">
        <v>13</v>
      </c>
      <c r="C15" s="33"/>
      <c r="D15" s="8">
        <v>0</v>
      </c>
      <c r="E15" s="2"/>
      <c r="F15" s="30" t="str">
        <f t="shared" si="0"/>
        <v>INPUT Disbursements (Optional)</v>
      </c>
      <c r="G15" s="31"/>
      <c r="H15" s="8">
        <v>0</v>
      </c>
    </row>
    <row r="16" spans="1:11" ht="20.25" customHeight="1" x14ac:dyDescent="0.25">
      <c r="A16" s="2"/>
      <c r="B16" s="32" t="s">
        <v>14</v>
      </c>
      <c r="C16" s="33"/>
      <c r="D16" s="22">
        <v>0</v>
      </c>
      <c r="E16" s="2"/>
      <c r="F16" s="30" t="str">
        <f t="shared" si="0"/>
        <v>INPUT Liens (Optional)</v>
      </c>
      <c r="G16" s="31"/>
      <c r="H16" s="8">
        <v>0</v>
      </c>
    </row>
    <row r="17" spans="1:9" ht="20.25" customHeight="1" x14ac:dyDescent="0.25">
      <c r="A17" s="2"/>
      <c r="B17" s="24" t="s">
        <v>15</v>
      </c>
      <c r="C17" s="25"/>
      <c r="D17" s="10">
        <f>D14*D13</f>
        <v>1750000</v>
      </c>
      <c r="E17" s="2"/>
      <c r="F17" s="24" t="str">
        <f t="shared" si="0"/>
        <v>MIF Damages ($)</v>
      </c>
      <c r="G17" s="25"/>
      <c r="H17" s="10">
        <f ca="1">IF(ISERROR(H27*H14),2500000,(H27*H14))</f>
        <v>1750000</v>
      </c>
    </row>
    <row r="18" spans="1:9" s="5" customFormat="1" ht="20.25" customHeight="1" x14ac:dyDescent="0.25">
      <c r="A18" s="2"/>
      <c r="B18" s="24" t="s">
        <v>3</v>
      </c>
      <c r="C18" s="25"/>
      <c r="D18" s="11">
        <f>1-D14</f>
        <v>0.5</v>
      </c>
      <c r="E18" s="2"/>
      <c r="F18" s="24" t="str">
        <f t="shared" si="0"/>
        <v>Non-MIF Allocation (%)</v>
      </c>
      <c r="G18" s="25"/>
      <c r="H18" s="11">
        <f>1-H14</f>
        <v>0.5</v>
      </c>
      <c r="I18" s="1"/>
    </row>
    <row r="19" spans="1:9" ht="20.25" customHeight="1" x14ac:dyDescent="0.25">
      <c r="A19" s="2"/>
      <c r="B19" s="24" t="s">
        <v>16</v>
      </c>
      <c r="C19" s="25"/>
      <c r="D19" s="12">
        <f>D18*D13</f>
        <v>1750000</v>
      </c>
      <c r="E19" s="2"/>
      <c r="F19" s="24" t="str">
        <f t="shared" si="0"/>
        <v>Non-MIF Damages ($)</v>
      </c>
      <c r="G19" s="25"/>
      <c r="H19" s="12">
        <f ca="1">IF(ISERROR(H27*H18),2500000,(H27*H18))</f>
        <v>1750000</v>
      </c>
    </row>
    <row r="20" spans="1:9" ht="20.25" customHeight="1" x14ac:dyDescent="0.25">
      <c r="A20" s="2"/>
      <c r="B20" s="38" t="s">
        <v>17</v>
      </c>
      <c r="C20" s="39"/>
      <c r="D20" s="9">
        <f>D13-D15</f>
        <v>3500000</v>
      </c>
      <c r="E20" s="2"/>
      <c r="F20" s="24" t="str">
        <f t="shared" si="0"/>
        <v>Total Settlement After Disbursements</v>
      </c>
      <c r="G20" s="25"/>
      <c r="H20" s="10">
        <f ca="1">H27-H15</f>
        <v>3500000</v>
      </c>
    </row>
    <row r="21" spans="1:9" ht="20.25" customHeight="1" x14ac:dyDescent="0.25">
      <c r="A21" s="2"/>
      <c r="B21" s="24" t="s">
        <v>10</v>
      </c>
      <c r="C21" s="25"/>
      <c r="D21" s="10">
        <f>ROUND(IF(D20&lt;=$J$6,0.3*D20,(IF(D20&lt;=$J$7,($K$6+(0.25*(D20-$J$6))),(IF(D20&lt;=$J$8,($K$7+(0.2*(D20-$J$7))),IF(D20&lt;=$J$9,($K$8+(0.15*(D20-$J$8))),($K$9+(0.1*(D20-$J$9))))))))),2)</f>
        <v>500000</v>
      </c>
      <c r="E21" s="2"/>
      <c r="F21" s="24" t="str">
        <f t="shared" si="0"/>
        <v>Attorney Fee</v>
      </c>
      <c r="G21" s="25"/>
      <c r="H21" s="10">
        <f ca="1">IF(ISERROR(IF(H20&lt;=$J$6,0.3*H20,(IF(H20&lt;=$J$7,($K$6+(0.25*(H20-$J$6))),(IF(H20&lt;=$J$8,($K$7+(0.2*(H20-$J$7))),IF(H20&lt;=$J$9,($K$8+(0.15*(H20-$J$8))),($K$9+(0.1*(H20-$J$9)))))))))),650000,(ROUND(IF(H20&lt;=$J$6,0.3*H20,(IF(H20&lt;=$J$7,($K$6+(0.25*(H20-$J$6))),(IF(H20&lt;=$J$8,($K$7+(0.2*(H20-$J$7))),IF(H20&lt;=$J$9,($K$8+(0.15*(H20-$J$8))),($K$9+(0.1*(H20-$J$9))))))))),2)))</f>
        <v>500000</v>
      </c>
    </row>
    <row r="22" spans="1:9" ht="20.25" customHeight="1" x14ac:dyDescent="0.25">
      <c r="A22" s="2"/>
      <c r="B22" s="24" t="s">
        <v>18</v>
      </c>
      <c r="C22" s="25"/>
      <c r="D22" s="10">
        <f>D14*D21</f>
        <v>250000</v>
      </c>
      <c r="E22" s="2"/>
      <c r="F22" s="24" t="str">
        <f t="shared" si="0"/>
        <v>Pro Rata Fee on MIF Damages</v>
      </c>
      <c r="G22" s="25"/>
      <c r="H22" s="10">
        <f ca="1">H14*H21</f>
        <v>250000</v>
      </c>
    </row>
    <row r="23" spans="1:9" ht="20.25" customHeight="1" x14ac:dyDescent="0.25">
      <c r="A23" s="2"/>
      <c r="B23" s="24" t="s">
        <v>19</v>
      </c>
      <c r="C23" s="25"/>
      <c r="D23" s="10">
        <f>D21-D22</f>
        <v>250000</v>
      </c>
      <c r="E23" s="2"/>
      <c r="F23" s="24" t="str">
        <f t="shared" si="0"/>
        <v>Pro Rata Fee on Non-MIF Damages</v>
      </c>
      <c r="G23" s="25"/>
      <c r="H23" s="10">
        <f ca="1">H21-H22</f>
        <v>250000</v>
      </c>
    </row>
    <row r="24" spans="1:9" ht="20.25" customHeight="1" x14ac:dyDescent="0.25">
      <c r="A24" s="2"/>
      <c r="B24" s="26" t="s">
        <v>4</v>
      </c>
      <c r="C24" s="27"/>
      <c r="D24" s="13">
        <f>D19-D15-D23</f>
        <v>1500000</v>
      </c>
      <c r="E24" s="2"/>
      <c r="F24" s="24" t="str">
        <f t="shared" si="0"/>
        <v>Net Non-MIF Damages to Plaintiff</v>
      </c>
      <c r="G24" s="25"/>
      <c r="H24" s="10">
        <f ca="1">H19-H23-H15</f>
        <v>1500000</v>
      </c>
    </row>
    <row r="25" spans="1:9" ht="20.25" customHeight="1" x14ac:dyDescent="0.25">
      <c r="A25" s="2"/>
      <c r="B25" s="24" t="s">
        <v>20</v>
      </c>
      <c r="C25" s="25"/>
      <c r="D25" s="13">
        <f>$D$16</f>
        <v>0</v>
      </c>
      <c r="E25" s="2"/>
      <c r="F25" s="24" t="str">
        <f t="shared" si="0"/>
        <v>Liens</v>
      </c>
      <c r="G25" s="25"/>
      <c r="H25" s="9">
        <f>H16</f>
        <v>0</v>
      </c>
    </row>
    <row r="26" spans="1:9" ht="20.25" customHeight="1" x14ac:dyDescent="0.25">
      <c r="A26" s="2"/>
      <c r="B26" s="24" t="s">
        <v>21</v>
      </c>
      <c r="C26" s="25"/>
      <c r="D26" s="13">
        <f>D24-D25</f>
        <v>1500000</v>
      </c>
      <c r="E26" s="2"/>
      <c r="F26" s="24" t="str">
        <f t="shared" si="0"/>
        <v>Net Settlement to Plaintiff After Liens</v>
      </c>
      <c r="G26" s="25"/>
      <c r="H26" s="9">
        <f ca="1">H24-H25</f>
        <v>1500000</v>
      </c>
    </row>
    <row r="27" spans="1:9" ht="20.25" customHeight="1" x14ac:dyDescent="0.25">
      <c r="A27" s="2"/>
      <c r="B27" s="28" t="s">
        <v>6</v>
      </c>
      <c r="C27" s="29"/>
      <c r="D27" s="14">
        <f>D19+D22</f>
        <v>2000000</v>
      </c>
      <c r="E27" s="2"/>
      <c r="F27" s="36" t="s">
        <v>2</v>
      </c>
      <c r="G27" s="37"/>
      <c r="H27" s="16">
        <f ca="1">H13+H17-H22</f>
        <v>3500000</v>
      </c>
    </row>
    <row r="28" spans="1:9" ht="20.25" customHeight="1" x14ac:dyDescent="0.25">
      <c r="A28" s="2"/>
      <c r="B28" s="15"/>
      <c r="C28" s="15"/>
      <c r="D28" s="15"/>
      <c r="E28" s="2"/>
      <c r="F28" s="2"/>
      <c r="G28" s="2"/>
    </row>
    <row r="29" spans="1:9" ht="20.25" customHeight="1" x14ac:dyDescent="0.2">
      <c r="A29" s="2"/>
      <c r="E29" s="2"/>
      <c r="F29" s="2"/>
      <c r="G29" s="2"/>
    </row>
    <row r="30" spans="1:9" ht="20.25" customHeight="1" x14ac:dyDescent="0.2">
      <c r="A30" s="2"/>
      <c r="E30" s="2"/>
      <c r="F30" s="2"/>
      <c r="G30" s="2"/>
    </row>
    <row r="31" spans="1:9" ht="20.25" customHeight="1" x14ac:dyDescent="0.2">
      <c r="A31" s="2"/>
      <c r="E31" s="2"/>
      <c r="F31" s="2"/>
      <c r="G31" s="2"/>
    </row>
    <row r="32" spans="1:9" ht="20.25" customHeight="1" x14ac:dyDescent="0.2">
      <c r="A32" s="2"/>
      <c r="E32" s="2"/>
      <c r="F32" s="2"/>
      <c r="G32" s="2"/>
    </row>
    <row r="33" spans="1:7" ht="20.25" customHeight="1" x14ac:dyDescent="0.2">
      <c r="A33" s="2"/>
      <c r="E33" s="2"/>
      <c r="F33" s="2"/>
      <c r="G33" s="2"/>
    </row>
    <row r="34" spans="1:7" ht="20.25" customHeight="1" x14ac:dyDescent="0.2">
      <c r="A34" s="2"/>
      <c r="E34" s="2"/>
      <c r="F34" s="2"/>
      <c r="G34" s="2"/>
    </row>
    <row r="35" spans="1:7" ht="20.25" customHeight="1" x14ac:dyDescent="0.2">
      <c r="A35" s="2"/>
      <c r="E35" s="2"/>
      <c r="F35" s="2"/>
      <c r="G35" s="2"/>
    </row>
    <row r="36" spans="1:7" ht="20.25" customHeight="1" x14ac:dyDescent="0.2">
      <c r="A36" s="2"/>
      <c r="E36" s="2"/>
      <c r="F36" s="2"/>
      <c r="G36" s="2"/>
    </row>
    <row r="37" spans="1:7" ht="20.25" customHeight="1" x14ac:dyDescent="0.2">
      <c r="A37" s="2"/>
      <c r="E37" s="2"/>
      <c r="F37" s="2"/>
      <c r="G37" s="2"/>
    </row>
    <row r="38" spans="1:7" ht="20.25" customHeight="1" x14ac:dyDescent="0.2">
      <c r="A38" s="2"/>
      <c r="E38" s="2"/>
      <c r="F38" s="2"/>
      <c r="G38" s="2"/>
    </row>
    <row r="39" spans="1:7" ht="20.25" customHeight="1" x14ac:dyDescent="0.2">
      <c r="A39" s="2"/>
      <c r="E39" s="2"/>
      <c r="F39" s="2"/>
      <c r="G39" s="2"/>
    </row>
    <row r="40" spans="1:7" ht="20.25" customHeight="1" x14ac:dyDescent="0.2">
      <c r="A40" s="2"/>
      <c r="E40" s="2"/>
      <c r="F40" s="2"/>
      <c r="G40" s="2"/>
    </row>
    <row r="41" spans="1:7" ht="20.25" customHeight="1" x14ac:dyDescent="0.2">
      <c r="A41" s="2"/>
      <c r="E41" s="2"/>
      <c r="F41" s="2"/>
      <c r="G41" s="2"/>
    </row>
    <row r="42" spans="1:7" ht="16.5" customHeight="1" x14ac:dyDescent="0.2">
      <c r="A42" s="2"/>
      <c r="E42" s="2"/>
      <c r="F42" s="2"/>
      <c r="G42" s="2"/>
    </row>
    <row r="43" spans="1:7" ht="16.5" customHeight="1" x14ac:dyDescent="0.2">
      <c r="A43" s="2"/>
      <c r="E43" s="2"/>
      <c r="F43" s="2"/>
      <c r="G43" s="2"/>
    </row>
    <row r="44" spans="1:7" ht="16.5" customHeight="1" x14ac:dyDescent="0.2">
      <c r="A44" s="2"/>
      <c r="E44" s="2"/>
      <c r="F44" s="2"/>
      <c r="G44" s="2"/>
    </row>
    <row r="45" spans="1:7" ht="16.5" customHeight="1" x14ac:dyDescent="0.25">
      <c r="A45" s="2"/>
      <c r="B45" s="17"/>
      <c r="C45" s="17"/>
      <c r="D45" s="18"/>
      <c r="E45" s="2"/>
      <c r="F45" s="2"/>
      <c r="G45" s="2"/>
    </row>
    <row r="46" spans="1:7" ht="9.75" customHeight="1" x14ac:dyDescent="0.2">
      <c r="B46" s="35"/>
      <c r="C46" s="35"/>
      <c r="D46" s="35"/>
    </row>
    <row r="47" spans="1:7" x14ac:dyDescent="0.2">
      <c r="B47" s="35"/>
      <c r="C47" s="35"/>
      <c r="D47" s="35"/>
    </row>
    <row r="48" spans="1:7" x14ac:dyDescent="0.2">
      <c r="B48" s="19"/>
      <c r="C48" s="20"/>
      <c r="D48" s="19"/>
    </row>
    <row r="49" spans="2:7" ht="16.5" customHeight="1" x14ac:dyDescent="0.2">
      <c r="B49" s="19"/>
      <c r="C49" s="20"/>
      <c r="E49" s="21"/>
      <c r="F49" s="21"/>
      <c r="G49" s="21"/>
    </row>
    <row r="50" spans="2:7" ht="16.5" customHeight="1" x14ac:dyDescent="0.2"/>
    <row r="52" spans="2:7" x14ac:dyDescent="0.2">
      <c r="B52" s="19"/>
      <c r="C52" s="20"/>
      <c r="D52" s="19"/>
    </row>
    <row r="53" spans="2:7" x14ac:dyDescent="0.2">
      <c r="B53" s="2"/>
      <c r="C53" s="2"/>
      <c r="D53" s="2"/>
    </row>
  </sheetData>
  <sheetProtection algorithmName="SHA-512" hashValue="oJi04cZAWlWrsrJRV8t77ygztD6CloJ4lCcoIKA7MAHWCL69QCOy6GdS+ZAFPt/W216Jgtp49oOyhoxU4gnWQg==" saltValue="VPcpFy2G23JCq9GUc7hV6A==" spinCount="100000" sheet="1" objects="1" scenarios="1" selectLockedCells="1"/>
  <mergeCells count="37">
    <mergeCell ref="B7:H7"/>
    <mergeCell ref="F18:G18"/>
    <mergeCell ref="F17:G17"/>
    <mergeCell ref="B21:C21"/>
    <mergeCell ref="B13:C13"/>
    <mergeCell ref="B14:C14"/>
    <mergeCell ref="B19:C19"/>
    <mergeCell ref="B15:C15"/>
    <mergeCell ref="F13:G13"/>
    <mergeCell ref="F14:G14"/>
    <mergeCell ref="F15:G15"/>
    <mergeCell ref="B46:D47"/>
    <mergeCell ref="F22:G22"/>
    <mergeCell ref="F23:G23"/>
    <mergeCell ref="F24:G24"/>
    <mergeCell ref="F27:G27"/>
    <mergeCell ref="B25:C25"/>
    <mergeCell ref="B26:C26"/>
    <mergeCell ref="B22:C22"/>
    <mergeCell ref="F26:G26"/>
    <mergeCell ref="F25:G25"/>
    <mergeCell ref="B1:H5"/>
    <mergeCell ref="F20:G20"/>
    <mergeCell ref="B23:C23"/>
    <mergeCell ref="B24:C24"/>
    <mergeCell ref="B27:C27"/>
    <mergeCell ref="F16:G16"/>
    <mergeCell ref="B17:C17"/>
    <mergeCell ref="B18:C18"/>
    <mergeCell ref="B16:C16"/>
    <mergeCell ref="B11:D12"/>
    <mergeCell ref="F19:G19"/>
    <mergeCell ref="B20:C20"/>
    <mergeCell ref="F21:G21"/>
    <mergeCell ref="F11:H12"/>
    <mergeCell ref="B9:H10"/>
    <mergeCell ref="B6:H6"/>
  </mergeCells>
  <phoneticPr fontId="2" type="noConversion"/>
  <dataValidations count="4">
    <dataValidation type="decimal" operator="greaterThanOrEqual" allowBlank="1" showErrorMessage="1" promptTitle="MIF Allocation" prompt="Select allocation of 0% to 80%." sqref="H15:H16">
      <formula1>0</formula1>
    </dataValidation>
    <dataValidation type="decimal" allowBlank="1" showInputMessage="1" showErrorMessage="1" sqref="H18 D14 H14">
      <formula1>0</formula1>
      <formula2>1</formula2>
    </dataValidation>
    <dataValidation type="decimal" operator="greaterThanOrEqual" allowBlank="1" showErrorMessage="1" promptTitle="CASH SETTLEMENT" prompt="Select value between $0 and $10,000,000." sqref="H13">
      <formula1>0</formula1>
    </dataValidation>
    <dataValidation type="decimal" operator="greaterThanOrEqual" allowBlank="1" showInputMessage="1" showErrorMessage="1" sqref="D13 D15:D16 H17 H19:H27">
      <formula1>0</formula1>
    </dataValidation>
  </dataValidations>
  <printOptions horizontalCentered="1"/>
  <pageMargins left="0.5" right="0.5" top="0.5" bottom="0.75" header="0.05" footer="0.05"/>
  <pageSetup scale="88" orientation="portrait" r:id="rId1"/>
  <headerFooter>
    <oddFooter>&amp;C&amp;"Cambria,Regular"&amp;10KIPNES CROWLEY GROUP LLC
50 Main Street, Suite 1420, White Plains, New York 10606
P: 914-390-3333 | F: 914-686-0795 | www.kipnescrowley.com&amp;R&amp;"Times New Roman,Regular"&amp;10Copyright © 2012</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Kipnes</dc:creator>
  <cp:lastModifiedBy>Todd A. Kipnes</cp:lastModifiedBy>
  <cp:lastPrinted>2020-01-08T15:11:54Z</cp:lastPrinted>
  <dcterms:created xsi:type="dcterms:W3CDTF">2008-04-29T16:33:56Z</dcterms:created>
  <dcterms:modified xsi:type="dcterms:W3CDTF">2020-01-08T15:14:44Z</dcterms:modified>
</cp:coreProperties>
</file>